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190"/>
  </bookViews>
  <sheets>
    <sheet name="計算書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3" l="1"/>
  <c r="A88" i="3" s="1"/>
  <c r="A91" i="3" s="1"/>
  <c r="A94" i="3"/>
  <c r="A79" i="3"/>
  <c r="C43" i="3"/>
  <c r="C44" i="3" s="1"/>
  <c r="C59" i="3" s="1"/>
  <c r="C64" i="3" s="1"/>
  <c r="C40" i="3"/>
  <c r="C41" i="3" s="1"/>
  <c r="C62" i="3"/>
  <c r="C36" i="3"/>
  <c r="C48" i="3"/>
  <c r="C58" i="3"/>
  <c r="C57" i="3"/>
  <c r="C47" i="3"/>
  <c r="E40" i="3"/>
  <c r="A68" i="3"/>
  <c r="G68" i="3" s="1"/>
  <c r="C32" i="3"/>
  <c r="C33" i="3" s="1"/>
  <c r="J30" i="3"/>
  <c r="C28" i="3"/>
  <c r="J31" i="3" s="1"/>
  <c r="E26" i="3"/>
  <c r="E27" i="3" s="1"/>
  <c r="C26" i="3"/>
  <c r="L29" i="3" s="1"/>
  <c r="C25" i="3"/>
  <c r="H29" i="3" s="1"/>
  <c r="G23" i="3"/>
  <c r="E19" i="3"/>
  <c r="E20" i="3" s="1"/>
  <c r="E15" i="3"/>
  <c r="C15" i="3"/>
  <c r="A72" i="3" l="1"/>
  <c r="G72" i="3" s="1"/>
  <c r="G94" i="3"/>
  <c r="A70" i="3"/>
  <c r="G70" i="3" s="1"/>
  <c r="G82" i="3"/>
  <c r="C27" i="3"/>
  <c r="J29" i="3" s="1"/>
  <c r="A74" i="3" l="1"/>
  <c r="G74" i="3" s="1"/>
  <c r="G79" i="3"/>
  <c r="G88" i="3" l="1"/>
  <c r="G91" i="3"/>
</calcChain>
</file>

<file path=xl/sharedStrings.xml><?xml version="1.0" encoding="utf-8"?>
<sst xmlns="http://schemas.openxmlformats.org/spreadsheetml/2006/main" count="211" uniqueCount="142">
  <si>
    <t>機械の仕様</t>
    <rPh sb="0" eb="2">
      <t>キカイ</t>
    </rPh>
    <rPh sb="3" eb="5">
      <t>シヨウ</t>
    </rPh>
    <phoneticPr fontId="1"/>
  </si>
  <si>
    <t>テーブルの質量</t>
    <rPh sb="5" eb="7">
      <t>シツリョウ</t>
    </rPh>
    <phoneticPr fontId="1"/>
  </si>
  <si>
    <t>ボールねじの長さ</t>
    <rPh sb="6" eb="7">
      <t>ナガ</t>
    </rPh>
    <phoneticPr fontId="1"/>
  </si>
  <si>
    <t>ボールねじの直径</t>
    <rPh sb="6" eb="8">
      <t>チョッケイ</t>
    </rPh>
    <phoneticPr fontId="1"/>
  </si>
  <si>
    <t>ボールねじのリード</t>
    <phoneticPr fontId="1"/>
  </si>
  <si>
    <t>カップリングの質量</t>
    <rPh sb="7" eb="9">
      <t>シツリョウ</t>
    </rPh>
    <phoneticPr fontId="1"/>
  </si>
  <si>
    <t>カップリングの直径</t>
    <rPh sb="7" eb="9">
      <t>チョッケイ</t>
    </rPh>
    <phoneticPr fontId="1"/>
  </si>
  <si>
    <t>ｋｇ</t>
    <phoneticPr fontId="1"/>
  </si>
  <si>
    <t>ｍ</t>
    <phoneticPr fontId="1"/>
  </si>
  <si>
    <t>摩擦係数</t>
    <rPh sb="0" eb="2">
      <t>マサツ</t>
    </rPh>
    <rPh sb="2" eb="4">
      <t>ケイスウ</t>
    </rPh>
    <phoneticPr fontId="1"/>
  </si>
  <si>
    <t>記号</t>
    <rPh sb="0" eb="2">
      <t>キゴウ</t>
    </rPh>
    <phoneticPr fontId="1"/>
  </si>
  <si>
    <t>W</t>
    <phoneticPr fontId="1"/>
  </si>
  <si>
    <t>μ</t>
    <phoneticPr fontId="1"/>
  </si>
  <si>
    <t>機械効率</t>
    <rPh sb="0" eb="2">
      <t>キカイ</t>
    </rPh>
    <rPh sb="2" eb="4">
      <t>コウリツ</t>
    </rPh>
    <phoneticPr fontId="1"/>
  </si>
  <si>
    <t>η</t>
    <phoneticPr fontId="1"/>
  </si>
  <si>
    <t>ギアー比</t>
    <rPh sb="3" eb="4">
      <t>ヒ</t>
    </rPh>
    <phoneticPr fontId="1"/>
  </si>
  <si>
    <t>1/R</t>
    <phoneticPr fontId="1"/>
  </si>
  <si>
    <t>数値</t>
    <rPh sb="0" eb="2">
      <t>スウチ</t>
    </rPh>
    <phoneticPr fontId="1"/>
  </si>
  <si>
    <t>単位</t>
    <rPh sb="0" eb="2">
      <t>タンイ</t>
    </rPh>
    <phoneticPr fontId="1"/>
  </si>
  <si>
    <t>P169</t>
    <phoneticPr fontId="1"/>
  </si>
  <si>
    <t>P170</t>
    <phoneticPr fontId="1"/>
  </si>
  <si>
    <t>P171</t>
    <phoneticPr fontId="1"/>
  </si>
  <si>
    <t>テーブルの速度</t>
    <rPh sb="5" eb="7">
      <t>ソクド</t>
    </rPh>
    <phoneticPr fontId="1"/>
  </si>
  <si>
    <t>移動時間</t>
    <rPh sb="0" eb="2">
      <t>イドウ</t>
    </rPh>
    <rPh sb="2" eb="4">
      <t>ジカン</t>
    </rPh>
    <phoneticPr fontId="1"/>
  </si>
  <si>
    <t>１サイクルあたりの送り量</t>
    <rPh sb="9" eb="10">
      <t>オク</t>
    </rPh>
    <rPh sb="11" eb="12">
      <t>リョウ</t>
    </rPh>
    <phoneticPr fontId="1"/>
  </si>
  <si>
    <t>１分間の送り回数</t>
    <rPh sb="1" eb="3">
      <t>プンカン</t>
    </rPh>
    <rPh sb="4" eb="5">
      <t>オク</t>
    </rPh>
    <rPh sb="6" eb="8">
      <t>カイスウ</t>
    </rPh>
    <phoneticPr fontId="1"/>
  </si>
  <si>
    <t>L</t>
    <phoneticPr fontId="1"/>
  </si>
  <si>
    <t>m/min</t>
    <phoneticPr fontId="1"/>
  </si>
  <si>
    <t>sec</t>
    <phoneticPr fontId="1"/>
  </si>
  <si>
    <t>m</t>
    <phoneticPr fontId="1"/>
  </si>
  <si>
    <t>回/min</t>
    <rPh sb="0" eb="1">
      <t>カイ</t>
    </rPh>
    <phoneticPr fontId="1"/>
  </si>
  <si>
    <t>加速時間</t>
    <rPh sb="0" eb="2">
      <t>カソク</t>
    </rPh>
    <rPh sb="2" eb="4">
      <t>ジカン</t>
    </rPh>
    <phoneticPr fontId="1"/>
  </si>
  <si>
    <t>減速時間</t>
    <rPh sb="0" eb="2">
      <t>ゲンソク</t>
    </rPh>
    <rPh sb="2" eb="4">
      <t>ジカン</t>
    </rPh>
    <phoneticPr fontId="1"/>
  </si>
  <si>
    <t>定常時間</t>
    <rPh sb="0" eb="2">
      <t>テイジョウ</t>
    </rPh>
    <rPh sb="2" eb="4">
      <t>ジカン</t>
    </rPh>
    <phoneticPr fontId="1"/>
  </si>
  <si>
    <t>サイクルタイム</t>
    <phoneticPr fontId="1"/>
  </si>
  <si>
    <t>t</t>
    <phoneticPr fontId="1"/>
  </si>
  <si>
    <t>運動パターン(算出する）</t>
    <rPh sb="0" eb="2">
      <t>ウンドウ</t>
    </rPh>
    <rPh sb="7" eb="9">
      <t>サンシュツ</t>
    </rPh>
    <phoneticPr fontId="1"/>
  </si>
  <si>
    <t>P172</t>
    <phoneticPr fontId="1"/>
  </si>
  <si>
    <t>P173</t>
    <phoneticPr fontId="1"/>
  </si>
  <si>
    <t>軸とモータの回転速度（算出する）</t>
    <rPh sb="0" eb="1">
      <t>ジク</t>
    </rPh>
    <rPh sb="6" eb="8">
      <t>カイテン</t>
    </rPh>
    <rPh sb="8" eb="10">
      <t>ソクド</t>
    </rPh>
    <rPh sb="11" eb="13">
      <t>サンシュツ</t>
    </rPh>
    <phoneticPr fontId="1"/>
  </si>
  <si>
    <t>負荷軸の回転速度</t>
    <rPh sb="0" eb="2">
      <t>フカ</t>
    </rPh>
    <rPh sb="2" eb="3">
      <t>ジク</t>
    </rPh>
    <rPh sb="4" eb="6">
      <t>カイテン</t>
    </rPh>
    <rPh sb="6" eb="8">
      <t>ソクド</t>
    </rPh>
    <phoneticPr fontId="1"/>
  </si>
  <si>
    <t>モータ軸の回転速度</t>
    <rPh sb="3" eb="4">
      <t>ジク</t>
    </rPh>
    <rPh sb="5" eb="7">
      <t>カイテン</t>
    </rPh>
    <rPh sb="7" eb="9">
      <t>ソクド</t>
    </rPh>
    <phoneticPr fontId="1"/>
  </si>
  <si>
    <t>r/min</t>
    <phoneticPr fontId="1"/>
  </si>
  <si>
    <t>R⇒</t>
    <phoneticPr fontId="1"/>
  </si>
  <si>
    <t>P174</t>
    <phoneticPr fontId="1"/>
  </si>
  <si>
    <t>負荷トルク</t>
    <rPh sb="0" eb="2">
      <t>フカ</t>
    </rPh>
    <phoneticPr fontId="1"/>
  </si>
  <si>
    <t>g↓</t>
    <phoneticPr fontId="1"/>
  </si>
  <si>
    <t>N・ｍ</t>
    <phoneticPr fontId="1"/>
  </si>
  <si>
    <t>P175</t>
    <phoneticPr fontId="1"/>
  </si>
  <si>
    <t>慣性モーメントを求める</t>
    <rPh sb="0" eb="2">
      <t>カンセイ</t>
    </rPh>
    <rPh sb="8" eb="9">
      <t>モト</t>
    </rPh>
    <phoneticPr fontId="1"/>
  </si>
  <si>
    <t>①ボールねじ</t>
    <phoneticPr fontId="1"/>
  </si>
  <si>
    <t>kg・m2</t>
    <phoneticPr fontId="1"/>
  </si>
  <si>
    <t>ρ↓</t>
    <phoneticPr fontId="1"/>
  </si>
  <si>
    <t>②テーブル</t>
    <phoneticPr fontId="1"/>
  </si>
  <si>
    <t>P176</t>
    <phoneticPr fontId="1"/>
  </si>
  <si>
    <t>③カップリング</t>
    <phoneticPr fontId="1"/>
  </si>
  <si>
    <t>P177</t>
    <phoneticPr fontId="1"/>
  </si>
  <si>
    <t>小歯車の質量</t>
    <rPh sb="0" eb="1">
      <t>チイ</t>
    </rPh>
    <rPh sb="1" eb="3">
      <t>ハグルマ</t>
    </rPh>
    <rPh sb="4" eb="6">
      <t>シツリョウ</t>
    </rPh>
    <phoneticPr fontId="1"/>
  </si>
  <si>
    <t>小歯車の直径</t>
    <rPh sb="0" eb="1">
      <t>チイ</t>
    </rPh>
    <rPh sb="1" eb="3">
      <t>ハグルマ</t>
    </rPh>
    <rPh sb="4" eb="6">
      <t>チョッケイ</t>
    </rPh>
    <phoneticPr fontId="1"/>
  </si>
  <si>
    <t>大歯車の質量</t>
    <rPh sb="0" eb="1">
      <t>オオ</t>
    </rPh>
    <rPh sb="1" eb="3">
      <t>ハグルマ</t>
    </rPh>
    <rPh sb="4" eb="6">
      <t>シツリョウ</t>
    </rPh>
    <phoneticPr fontId="1"/>
  </si>
  <si>
    <t>大歯車の直径</t>
    <rPh sb="0" eb="1">
      <t>オオ</t>
    </rPh>
    <rPh sb="1" eb="3">
      <t>ハグルマ</t>
    </rPh>
    <rPh sb="4" eb="6">
      <t>チョッケイ</t>
    </rPh>
    <phoneticPr fontId="1"/>
  </si>
  <si>
    <t>kg</t>
    <phoneticPr fontId="1"/>
  </si>
  <si>
    <t>小歯車の慣性モーメント</t>
    <rPh sb="0" eb="1">
      <t>チイ</t>
    </rPh>
    <rPh sb="1" eb="3">
      <t>ハグルマ</t>
    </rPh>
    <rPh sb="4" eb="6">
      <t>カンセイ</t>
    </rPh>
    <phoneticPr fontId="1"/>
  </si>
  <si>
    <t>大歯車の慣性モーメント</t>
    <rPh sb="0" eb="1">
      <t>オオ</t>
    </rPh>
    <rPh sb="1" eb="3">
      <t>ハグルマ</t>
    </rPh>
    <rPh sb="4" eb="6">
      <t>カンセイ</t>
    </rPh>
    <phoneticPr fontId="1"/>
  </si>
  <si>
    <t>上記２つの合算</t>
    <rPh sb="0" eb="2">
      <t>ジョウキ</t>
    </rPh>
    <rPh sb="5" eb="7">
      <t>ガッサン</t>
    </rPh>
    <phoneticPr fontId="1"/>
  </si>
  <si>
    <t>P178</t>
    <phoneticPr fontId="1"/>
  </si>
  <si>
    <t>走行時の出力</t>
    <rPh sb="0" eb="2">
      <t>ソウコウ</t>
    </rPh>
    <rPh sb="2" eb="3">
      <t>ジ</t>
    </rPh>
    <rPh sb="4" eb="6">
      <t>シュツリョク</t>
    </rPh>
    <phoneticPr fontId="1"/>
  </si>
  <si>
    <t>加速時の出力</t>
    <rPh sb="0" eb="3">
      <t>カソクジ</t>
    </rPh>
    <rPh sb="4" eb="6">
      <t>シュツリョク</t>
    </rPh>
    <phoneticPr fontId="1"/>
  </si>
  <si>
    <t>Kw</t>
    <phoneticPr fontId="1"/>
  </si>
  <si>
    <t>≦</t>
    <phoneticPr fontId="1"/>
  </si>
  <si>
    <t>モータの定格トルク</t>
    <rPh sb="4" eb="6">
      <t>テイカク</t>
    </rPh>
    <phoneticPr fontId="1"/>
  </si>
  <si>
    <t>モータ軸の回転数</t>
    <rPh sb="3" eb="4">
      <t>ジク</t>
    </rPh>
    <rPh sb="5" eb="8">
      <t>カイテンスウ</t>
    </rPh>
    <phoneticPr fontId="1"/>
  </si>
  <si>
    <t>モータの定格回転数</t>
    <rPh sb="4" eb="6">
      <t>テイカク</t>
    </rPh>
    <rPh sb="6" eb="9">
      <t>カイテンスウ</t>
    </rPh>
    <phoneticPr fontId="1"/>
  </si>
  <si>
    <t>合算した慣性モーメント</t>
    <rPh sb="0" eb="2">
      <t>ガッサン</t>
    </rPh>
    <rPh sb="4" eb="6">
      <t>カンセイ</t>
    </rPh>
    <phoneticPr fontId="1"/>
  </si>
  <si>
    <t>モータの回転子慣性モーメント</t>
    <rPh sb="4" eb="6">
      <t>カイテン</t>
    </rPh>
    <rPh sb="6" eb="7">
      <t>コ</t>
    </rPh>
    <rPh sb="7" eb="9">
      <t>カンセイ</t>
    </rPh>
    <phoneticPr fontId="1"/>
  </si>
  <si>
    <t>モータの出力</t>
    <rPh sb="4" eb="6">
      <t>シュツリョク</t>
    </rPh>
    <phoneticPr fontId="1"/>
  </si>
  <si>
    <t>モータの定格出力</t>
    <rPh sb="4" eb="6">
      <t>テイカク</t>
    </rPh>
    <rPh sb="6" eb="8">
      <t>シュツリョク</t>
    </rPh>
    <phoneticPr fontId="1"/>
  </si>
  <si>
    <t>P180</t>
    <phoneticPr fontId="1"/>
  </si>
  <si>
    <t>①所要加速トルクをチェックする</t>
    <rPh sb="1" eb="3">
      <t>ショヨウ</t>
    </rPh>
    <rPh sb="3" eb="5">
      <t>カソク</t>
    </rPh>
    <phoneticPr fontId="1"/>
  </si>
  <si>
    <t>＜</t>
    <phoneticPr fontId="1"/>
  </si>
  <si>
    <t>最大瞬間トルク</t>
    <rPh sb="0" eb="2">
      <t>サイダイ</t>
    </rPh>
    <rPh sb="2" eb="4">
      <t>シュンカン</t>
    </rPh>
    <phoneticPr fontId="1"/>
  </si>
  <si>
    <t>②所要減速トルクをチェックする</t>
    <rPh sb="1" eb="3">
      <t>ショヨウ</t>
    </rPh>
    <rPh sb="3" eb="5">
      <t>ゲンソク</t>
    </rPh>
    <phoneticPr fontId="1"/>
  </si>
  <si>
    <t>P181</t>
    <phoneticPr fontId="1"/>
  </si>
  <si>
    <t>③トルク実効値のチェック</t>
    <rPh sb="4" eb="6">
      <t>ジッコウ</t>
    </rPh>
    <rPh sb="6" eb="7">
      <t>アタイ</t>
    </rPh>
    <phoneticPr fontId="1"/>
  </si>
  <si>
    <t>定格トルク</t>
    <rPh sb="0" eb="2">
      <t>テイカク</t>
    </rPh>
    <phoneticPr fontId="1"/>
  </si>
  <si>
    <t>定格出力</t>
    <rPh sb="0" eb="2">
      <t>テイカク</t>
    </rPh>
    <rPh sb="2" eb="4">
      <t>シュツリョク</t>
    </rPh>
    <phoneticPr fontId="1"/>
  </si>
  <si>
    <r>
      <t>L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</si>
  <si>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r>
      <t>D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</si>
  <si>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r>
      <t>P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</si>
  <si>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r>
      <t>W</t>
    </r>
    <r>
      <rPr>
        <sz val="8"/>
        <color theme="1"/>
        <rFont val="游ゴシック"/>
        <family val="3"/>
        <charset val="128"/>
        <scheme val="minor"/>
      </rPr>
      <t>C</t>
    </r>
    <phoneticPr fontId="1"/>
  </si>
  <si>
    <r>
      <t>D</t>
    </r>
    <r>
      <rPr>
        <sz val="8"/>
        <color theme="1"/>
        <rFont val="游ゴシック"/>
        <family val="3"/>
        <charset val="128"/>
        <scheme val="minor"/>
      </rPr>
      <t>C</t>
    </r>
    <phoneticPr fontId="1"/>
  </si>
  <si>
    <t>第５章　</t>
    <rPh sb="0" eb="1">
      <t>ダイ</t>
    </rPh>
    <rPh sb="2" eb="3">
      <t>ショウ</t>
    </rPh>
    <phoneticPr fontId="1"/>
  </si>
  <si>
    <t>サーボモータの選定手順</t>
    <rPh sb="7" eb="9">
      <t>センテイ</t>
    </rPh>
    <rPh sb="9" eb="11">
      <t>テジュン</t>
    </rPh>
    <phoneticPr fontId="1"/>
  </si>
  <si>
    <t>本の例</t>
    <rPh sb="0" eb="1">
      <t>ホン</t>
    </rPh>
    <rPh sb="2" eb="3">
      <t>レイ</t>
    </rPh>
    <phoneticPr fontId="1"/>
  </si>
  <si>
    <r>
      <t>V</t>
    </r>
    <r>
      <rPr>
        <sz val="8"/>
        <color theme="1"/>
        <rFont val="游ゴシック"/>
        <family val="3"/>
        <charset val="128"/>
        <scheme val="minor"/>
      </rPr>
      <t>L</t>
    </r>
    <phoneticPr fontId="1"/>
  </si>
  <si>
    <r>
      <t>N</t>
    </r>
    <r>
      <rPr>
        <sz val="8"/>
        <color theme="1"/>
        <rFont val="游ゴシック"/>
        <family val="3"/>
        <charset val="128"/>
        <scheme val="minor"/>
      </rPr>
      <t>n</t>
    </r>
    <phoneticPr fontId="1"/>
  </si>
  <si>
    <r>
      <rPr>
        <sz val="11"/>
        <color theme="1"/>
        <rFont val="游ゴシック"/>
        <family val="3"/>
        <charset val="128"/>
        <scheme val="minor"/>
      </rPr>
      <t>t</t>
    </r>
    <r>
      <rPr>
        <sz val="8"/>
        <color theme="1"/>
        <rFont val="游ゴシック"/>
        <family val="3"/>
        <charset val="128"/>
        <scheme val="minor"/>
      </rPr>
      <t>ｍ</t>
    </r>
    <phoneticPr fontId="1"/>
  </si>
  <si>
    <t>運動パターン</t>
    <rPh sb="0" eb="2">
      <t>ウンドウ</t>
    </rPh>
    <phoneticPr fontId="1"/>
  </si>
  <si>
    <t>計算結果</t>
    <rPh sb="0" eb="2">
      <t>ケイサン</t>
    </rPh>
    <rPh sb="2" eb="4">
      <t>ケッカ</t>
    </rPh>
    <phoneticPr fontId="1"/>
  </si>
  <si>
    <t>加速</t>
    <rPh sb="0" eb="2">
      <t>カソク</t>
    </rPh>
    <phoneticPr fontId="1"/>
  </si>
  <si>
    <t>定常</t>
    <rPh sb="0" eb="2">
      <t>テイジョウ</t>
    </rPh>
    <phoneticPr fontId="1"/>
  </si>
  <si>
    <t>減速</t>
    <rPh sb="0" eb="2">
      <t>ゲンソク</t>
    </rPh>
    <phoneticPr fontId="1"/>
  </si>
  <si>
    <t>最高速度</t>
    <rPh sb="0" eb="2">
      <t>サイコウ</t>
    </rPh>
    <rPh sb="2" eb="4">
      <t>ソクド</t>
    </rPh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</si>
  <si>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a</t>
    </r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</si>
  <si>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d</t>
    </r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</si>
  <si>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c</t>
    </r>
    <phoneticPr fontId="1"/>
  </si>
  <si>
    <r>
      <t>N</t>
    </r>
    <r>
      <rPr>
        <sz val="8"/>
        <color theme="1"/>
        <rFont val="游ゴシック"/>
        <family val="3"/>
        <charset val="128"/>
        <scheme val="minor"/>
      </rPr>
      <t>m</t>
    </r>
    <phoneticPr fontId="1"/>
  </si>
  <si>
    <r>
      <t>N</t>
    </r>
    <r>
      <rPr>
        <sz val="8"/>
        <color theme="1"/>
        <rFont val="游ゴシック"/>
        <family val="3"/>
        <charset val="128"/>
        <scheme val="minor"/>
      </rPr>
      <t>p</t>
    </r>
    <phoneticPr fontId="1"/>
  </si>
  <si>
    <t>m/s^2</t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</si>
  <si>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L</t>
    </r>
    <phoneticPr fontId="1"/>
  </si>
  <si>
    <t>×10^-4</t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</si>
  <si>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</si>
  <si>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t>kg/m^3</t>
    <phoneticPr fontId="1"/>
  </si>
  <si>
    <t>kg・m^2</t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</si>
  <si>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t</t>
    </r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</si>
  <si>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ｃ</t>
    </r>
    <phoneticPr fontId="1"/>
  </si>
  <si>
    <r>
      <t>W</t>
    </r>
    <r>
      <rPr>
        <sz val="8"/>
        <color theme="1"/>
        <rFont val="游ゴシック"/>
        <family val="3"/>
        <charset val="128"/>
        <scheme val="minor"/>
      </rPr>
      <t>s</t>
    </r>
    <phoneticPr fontId="1"/>
  </si>
  <si>
    <r>
      <t>D</t>
    </r>
    <r>
      <rPr>
        <sz val="8"/>
        <color theme="1"/>
        <rFont val="游ゴシック"/>
        <family val="3"/>
        <charset val="128"/>
        <scheme val="minor"/>
      </rPr>
      <t>s</t>
    </r>
    <phoneticPr fontId="1"/>
  </si>
  <si>
    <r>
      <t>W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</si>
  <si>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r>
      <t>D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</si>
  <si>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t>×10-^4</t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</si>
  <si>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T</t>
    </r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</si>
  <si>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b</t>
    </r>
    <phoneticPr fontId="1"/>
  </si>
  <si>
    <r>
      <t>J</t>
    </r>
    <r>
      <rPr>
        <sz val="8"/>
        <color theme="1"/>
        <rFont val="游ゴシック"/>
        <family val="3"/>
        <charset val="128"/>
        <scheme val="minor"/>
      </rPr>
      <t>s</t>
    </r>
    <phoneticPr fontId="1"/>
  </si>
  <si>
    <r>
      <t>P</t>
    </r>
    <r>
      <rPr>
        <sz val="8"/>
        <color theme="1"/>
        <rFont val="游ゴシック"/>
        <family val="3"/>
        <charset val="128"/>
        <scheme val="minor"/>
      </rPr>
      <t>s</t>
    </r>
    <phoneticPr fontId="1"/>
  </si>
  <si>
    <r>
      <t>P</t>
    </r>
    <r>
      <rPr>
        <sz val="8"/>
        <color theme="1"/>
        <rFont val="游ゴシック"/>
        <family val="3"/>
        <charset val="128"/>
        <scheme val="minor"/>
      </rPr>
      <t>a</t>
    </r>
    <phoneticPr fontId="1"/>
  </si>
  <si>
    <t>仮選定</t>
    <rPh sb="0" eb="1">
      <t>カリ</t>
    </rPh>
    <rPh sb="1" eb="3">
      <t>センテイ</t>
    </rPh>
    <phoneticPr fontId="1"/>
  </si>
  <si>
    <t>P179</t>
    <phoneticPr fontId="1"/>
  </si>
  <si>
    <t>↓P92のカタログから</t>
    <phoneticPr fontId="1"/>
  </si>
  <si>
    <t>NM-09</t>
    <phoneticPr fontId="1"/>
  </si>
  <si>
    <t>⇒⇒⇒</t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</si>
  <si>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s</t>
    </r>
    <phoneticPr fontId="1"/>
  </si>
  <si>
    <t>停止</t>
    <rPh sb="0" eb="2">
      <t>テイシ</t>
    </rPh>
    <phoneticPr fontId="1"/>
  </si>
  <si>
    <t>カタログ</t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</si>
  <si>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p</t>
    </r>
    <phoneticPr fontId="1"/>
  </si>
  <si>
    <r>
      <t>T</t>
    </r>
    <r>
      <rPr>
        <sz val="8"/>
        <color theme="1"/>
        <rFont val="游ゴシック"/>
        <family val="3"/>
        <charset val="128"/>
        <scheme val="minor"/>
      </rPr>
      <t>rms</t>
    </r>
    <phoneticPr fontId="1"/>
  </si>
  <si>
    <r>
      <t>P</t>
    </r>
    <r>
      <rPr>
        <sz val="8"/>
        <color theme="1"/>
        <rFont val="游ゴシック"/>
        <family val="3"/>
        <charset val="128"/>
        <scheme val="minor"/>
      </rPr>
      <t>r</t>
    </r>
    <phoneticPr fontId="1"/>
  </si>
  <si>
    <t>設計者自身で決める値</t>
    <rPh sb="0" eb="3">
      <t>セッケイシャ</t>
    </rPh>
    <rPh sb="3" eb="5">
      <t>ジシン</t>
    </rPh>
    <rPh sb="6" eb="7">
      <t>キ</t>
    </rPh>
    <rPh sb="9" eb="10">
      <t>アタイ</t>
    </rPh>
    <phoneticPr fontId="1"/>
  </si>
  <si>
    <t>kW</t>
    <phoneticPr fontId="1"/>
  </si>
  <si>
    <t>×10-4 kg・m^2</t>
    <phoneticPr fontId="1"/>
  </si>
  <si>
    <r>
      <t>P</t>
    </r>
    <r>
      <rPr>
        <sz val="8"/>
        <color theme="1"/>
        <rFont val="游ゴシック"/>
        <family val="3"/>
        <charset val="128"/>
        <scheme val="minor"/>
      </rPr>
      <t>t</t>
    </r>
    <phoneticPr fontId="1"/>
  </si>
  <si>
    <t>モータ制御Ｔｈｅビギニング</t>
    <rPh sb="3" eb="5">
      <t>セイギョ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</si>
</sst>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rgb="FF11111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4" borderId="0" xfId="0" applyFont="1" applyFill="1">
      <alignment vertical="center"/>
    </xf>
    <xf numFmtId="0" fontId="0" fillId="4" borderId="0" xfId="0" applyFill="1">
      <alignment vertical="center"/>
    </xf>
    <xf numFmtId="0" fontId="11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12700</xdr:rowOff>
    </xdr:from>
    <xdr:to>
      <xdr:col>8</xdr:col>
      <xdr:colOff>19050</xdr:colOff>
      <xdr:row>27</xdr:row>
      <xdr:rowOff>0</xdr:rowOff>
    </xdr:to>
    <xdr:cxnSp macro="">
      <xdr:nvCxnSpPr>
        <xdr:cNvPr id="2" name="直線コネクタ 1"/>
        <xdr:cNvCxnSpPr/>
      </xdr:nvCxnSpPr>
      <xdr:spPr>
        <a:xfrm flipV="1">
          <a:off x="7048500" y="5499100"/>
          <a:ext cx="647700" cy="9398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23</xdr:row>
      <xdr:rowOff>19050</xdr:rowOff>
    </xdr:from>
    <xdr:to>
      <xdr:col>10</xdr:col>
      <xdr:colOff>654050</xdr:colOff>
      <xdr:row>23</xdr:row>
      <xdr:rowOff>19050</xdr:rowOff>
    </xdr:to>
    <xdr:cxnSp macro="">
      <xdr:nvCxnSpPr>
        <xdr:cNvPr id="3" name="直線コネクタ 2"/>
        <xdr:cNvCxnSpPr/>
      </xdr:nvCxnSpPr>
      <xdr:spPr>
        <a:xfrm>
          <a:off x="7696200" y="5505450"/>
          <a:ext cx="186372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615950</xdr:colOff>
      <xdr:row>23</xdr:row>
      <xdr:rowOff>6350</xdr:rowOff>
    </xdr:from>
    <xdr:to>
      <xdr:col>12</xdr:col>
      <xdr:colOff>25400</xdr:colOff>
      <xdr:row>26</xdr:row>
      <xdr:rowOff>215900</xdr:rowOff>
    </xdr:to>
    <xdr:cxnSp macro="">
      <xdr:nvCxnSpPr>
        <xdr:cNvPr id="4" name="直線コネクタ 3"/>
        <xdr:cNvCxnSpPr/>
      </xdr:nvCxnSpPr>
      <xdr:spPr>
        <a:xfrm>
          <a:off x="9559925" y="5492750"/>
          <a:ext cx="647700" cy="9239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27</xdr:row>
      <xdr:rowOff>0</xdr:rowOff>
    </xdr:from>
    <xdr:to>
      <xdr:col>13</xdr:col>
      <xdr:colOff>12700</xdr:colOff>
      <xdr:row>27</xdr:row>
      <xdr:rowOff>0</xdr:rowOff>
    </xdr:to>
    <xdr:cxnSp macro="">
      <xdr:nvCxnSpPr>
        <xdr:cNvPr id="5" name="直線コネクタ 4"/>
        <xdr:cNvCxnSpPr/>
      </xdr:nvCxnSpPr>
      <xdr:spPr>
        <a:xfrm>
          <a:off x="10188575" y="6438900"/>
          <a:ext cx="69215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158750</xdr:rowOff>
    </xdr:from>
    <xdr:to>
      <xdr:col>7</xdr:col>
      <xdr:colOff>0</xdr:colOff>
      <xdr:row>30</xdr:row>
      <xdr:rowOff>215900</xdr:rowOff>
    </xdr:to>
    <xdr:cxnSp macro="">
      <xdr:nvCxnSpPr>
        <xdr:cNvPr id="6" name="直線矢印コネクタ 5"/>
        <xdr:cNvCxnSpPr/>
      </xdr:nvCxnSpPr>
      <xdr:spPr>
        <a:xfrm flipV="1">
          <a:off x="7048500" y="4930775"/>
          <a:ext cx="0" cy="2438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1346200</xdr:colOff>
      <xdr:row>27</xdr:row>
      <xdr:rowOff>0</xdr:rowOff>
    </xdr:from>
    <xdr:to>
      <xdr:col>13</xdr:col>
      <xdr:colOff>450850</xdr:colOff>
      <xdr:row>27</xdr:row>
      <xdr:rowOff>0</xdr:rowOff>
    </xdr:to>
    <xdr:cxnSp macro="">
      <xdr:nvCxnSpPr>
        <xdr:cNvPr id="7" name="直線矢印コネクタ 6"/>
        <xdr:cNvCxnSpPr/>
      </xdr:nvCxnSpPr>
      <xdr:spPr>
        <a:xfrm>
          <a:off x="7032625" y="6438900"/>
          <a:ext cx="42862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23</xdr:row>
      <xdr:rowOff>31750</xdr:rowOff>
    </xdr:from>
    <xdr:to>
      <xdr:col>8</xdr:col>
      <xdr:colOff>0</xdr:colOff>
      <xdr:row>29</xdr:row>
      <xdr:rowOff>0</xdr:rowOff>
    </xdr:to>
    <xdr:cxnSp macro="">
      <xdr:nvCxnSpPr>
        <xdr:cNvPr id="8" name="直線コネクタ 7"/>
        <xdr:cNvCxnSpPr/>
      </xdr:nvCxnSpPr>
      <xdr:spPr>
        <a:xfrm>
          <a:off x="7677150" y="5518150"/>
          <a:ext cx="0" cy="1397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22</xdr:row>
      <xdr:rowOff>222250</xdr:rowOff>
    </xdr:from>
    <xdr:to>
      <xdr:col>11</xdr:col>
      <xdr:colOff>0</xdr:colOff>
      <xdr:row>28</xdr:row>
      <xdr:rowOff>215900</xdr:rowOff>
    </xdr:to>
    <xdr:cxnSp macro="">
      <xdr:nvCxnSpPr>
        <xdr:cNvPr id="9" name="直線コネクタ 8"/>
        <xdr:cNvCxnSpPr/>
      </xdr:nvCxnSpPr>
      <xdr:spPr>
        <a:xfrm>
          <a:off x="9563100" y="5470525"/>
          <a:ext cx="0" cy="142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1352550</xdr:colOff>
      <xdr:row>29</xdr:row>
      <xdr:rowOff>0</xdr:rowOff>
    </xdr:from>
    <xdr:to>
      <xdr:col>8</xdr:col>
      <xdr:colOff>6350</xdr:colOff>
      <xdr:row>29</xdr:row>
      <xdr:rowOff>0</xdr:rowOff>
    </xdr:to>
    <xdr:cxnSp macro="">
      <xdr:nvCxnSpPr>
        <xdr:cNvPr id="10" name="直線矢印コネクタ 9"/>
        <xdr:cNvCxnSpPr/>
      </xdr:nvCxnSpPr>
      <xdr:spPr>
        <a:xfrm>
          <a:off x="7038975" y="6915150"/>
          <a:ext cx="6445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527050</xdr:colOff>
      <xdr:row>28</xdr:row>
      <xdr:rowOff>222250</xdr:rowOff>
    </xdr:from>
    <xdr:to>
      <xdr:col>11</xdr:col>
      <xdr:colOff>635000</xdr:colOff>
      <xdr:row>28</xdr:row>
      <xdr:rowOff>222250</xdr:rowOff>
    </xdr:to>
    <xdr:cxnSp macro="">
      <xdr:nvCxnSpPr>
        <xdr:cNvPr id="11" name="直線矢印コネクタ 10"/>
        <xdr:cNvCxnSpPr/>
      </xdr:nvCxnSpPr>
      <xdr:spPr>
        <a:xfrm>
          <a:off x="9556750" y="6899275"/>
          <a:ext cx="622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6350</xdr:colOff>
      <xdr:row>26</xdr:row>
      <xdr:rowOff>209550</xdr:rowOff>
    </xdr:from>
    <xdr:to>
      <xdr:col>12</xdr:col>
      <xdr:colOff>6350</xdr:colOff>
      <xdr:row>30</xdr:row>
      <xdr:rowOff>25400</xdr:rowOff>
    </xdr:to>
    <xdr:cxnSp macro="">
      <xdr:nvCxnSpPr>
        <xdr:cNvPr id="12" name="直線コネクタ 11"/>
        <xdr:cNvCxnSpPr/>
      </xdr:nvCxnSpPr>
      <xdr:spPr>
        <a:xfrm>
          <a:off x="10188575" y="6410325"/>
          <a:ext cx="0" cy="768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1352550</xdr:colOff>
      <xdr:row>30</xdr:row>
      <xdr:rowOff>6350</xdr:rowOff>
    </xdr:from>
    <xdr:to>
      <xdr:col>12</xdr:col>
      <xdr:colOff>6350</xdr:colOff>
      <xdr:row>30</xdr:row>
      <xdr:rowOff>6350</xdr:rowOff>
    </xdr:to>
    <xdr:cxnSp macro="">
      <xdr:nvCxnSpPr>
        <xdr:cNvPr id="13" name="直線矢印コネクタ 12"/>
        <xdr:cNvCxnSpPr/>
      </xdr:nvCxnSpPr>
      <xdr:spPr>
        <a:xfrm>
          <a:off x="7038975" y="7159625"/>
          <a:ext cx="3149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622300</xdr:colOff>
      <xdr:row>29</xdr:row>
      <xdr:rowOff>0</xdr:rowOff>
    </xdr:from>
    <xdr:to>
      <xdr:col>11</xdr:col>
      <xdr:colOff>31750</xdr:colOff>
      <xdr:row>29</xdr:row>
      <xdr:rowOff>0</xdr:rowOff>
    </xdr:to>
    <xdr:cxnSp macro="">
      <xdr:nvCxnSpPr>
        <xdr:cNvPr id="14" name="直線矢印コネクタ 13"/>
        <xdr:cNvCxnSpPr/>
      </xdr:nvCxnSpPr>
      <xdr:spPr>
        <a:xfrm>
          <a:off x="7670800" y="6915150"/>
          <a:ext cx="19240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31</xdr:row>
      <xdr:rowOff>6350</xdr:rowOff>
    </xdr:from>
    <xdr:to>
      <xdr:col>13</xdr:col>
      <xdr:colOff>0</xdr:colOff>
      <xdr:row>31</xdr:row>
      <xdr:rowOff>6350</xdr:rowOff>
    </xdr:to>
    <xdr:cxnSp macro="">
      <xdr:nvCxnSpPr>
        <xdr:cNvPr id="15" name="直線矢印コネクタ 14"/>
        <xdr:cNvCxnSpPr/>
      </xdr:nvCxnSpPr>
      <xdr:spPr>
        <a:xfrm>
          <a:off x="7054850" y="7397750"/>
          <a:ext cx="3813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27</xdr:row>
      <xdr:rowOff>6350</xdr:rowOff>
    </xdr:from>
    <xdr:to>
      <xdr:col>13</xdr:col>
      <xdr:colOff>0</xdr:colOff>
      <xdr:row>31</xdr:row>
      <xdr:rowOff>19050</xdr:rowOff>
    </xdr:to>
    <xdr:cxnSp macro="">
      <xdr:nvCxnSpPr>
        <xdr:cNvPr id="16" name="直線コネクタ 15"/>
        <xdr:cNvCxnSpPr/>
      </xdr:nvCxnSpPr>
      <xdr:spPr>
        <a:xfrm>
          <a:off x="10868025" y="6445250"/>
          <a:ext cx="0" cy="96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12700</xdr:colOff>
      <xdr:row>23</xdr:row>
      <xdr:rowOff>12700</xdr:rowOff>
    </xdr:from>
    <xdr:to>
      <xdr:col>14</xdr:col>
      <xdr:colOff>0</xdr:colOff>
      <xdr:row>27</xdr:row>
      <xdr:rowOff>0</xdr:rowOff>
    </xdr:to>
    <xdr:cxnSp macro="">
      <xdr:nvCxnSpPr>
        <xdr:cNvPr id="17" name="直線コネクタ 16"/>
        <xdr:cNvCxnSpPr/>
      </xdr:nvCxnSpPr>
      <xdr:spPr>
        <a:xfrm flipV="1">
          <a:off x="10880725" y="5499100"/>
          <a:ext cx="673100" cy="9398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1009650</xdr:colOff>
      <xdr:row>23</xdr:row>
      <xdr:rowOff>25400</xdr:rowOff>
    </xdr:from>
    <xdr:to>
      <xdr:col>8</xdr:col>
      <xdr:colOff>25400</xdr:colOff>
      <xdr:row>23</xdr:row>
      <xdr:rowOff>25400</xdr:rowOff>
    </xdr:to>
    <xdr:cxnSp macro="">
      <xdr:nvCxnSpPr>
        <xdr:cNvPr id="18" name="直線コネクタ 17"/>
        <xdr:cNvCxnSpPr/>
      </xdr:nvCxnSpPr>
      <xdr:spPr>
        <a:xfrm flipH="1">
          <a:off x="6696075" y="5511800"/>
          <a:ext cx="1006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workbookViewId="0">
      <selection activeCell="G9" sqref="G9"/>
    </sheetView>
  </sheetViews>
  <sheetFormatPr defaultRowHeight="18.75" x14ac:dyDescent="0.4"/>
  <cols>
    <col min="1" max="1" width="26.625" customWidth="1"/>
    <col min="2" max="2" width="7" customWidth="1"/>
    <col min="3" max="3" width="13.375" bestFit="1" customWidth="1"/>
    <col min="4" max="4" width="11.625" customWidth="1"/>
    <col min="7" max="7" width="17.875" customWidth="1"/>
    <col min="8" max="8" width="8.25" customWidth="1"/>
    <col min="9" max="9" width="6.625" customWidth="1"/>
    <col min="10" max="10" width="11.125" customWidth="1"/>
    <col min="11" max="11" width="7" customWidth="1"/>
    <col min="12" max="12" width="8.125" customWidth="1"/>
  </cols>
  <sheetData>
    <row r="1" spans="1:9" ht="19.5" x14ac:dyDescent="0.4">
      <c r="A1" s="6" t="s">
        <v>141</v>
      </c>
      <c r="B1" s="6" t="s">
        <v>91</v>
      </c>
      <c r="C1" s="6" t="s">
        <v>92</v>
      </c>
      <c r="D1" s="6"/>
    </row>
    <row r="2" spans="1:9" x14ac:dyDescent="0.4">
      <c r="C2" s="7" t="s">
        <v>93</v>
      </c>
    </row>
    <row r="3" spans="1:9" x14ac:dyDescent="0.4">
      <c r="A3" s="7" t="s">
        <v>0</v>
      </c>
      <c r="B3" s="7" t="s">
        <v>10</v>
      </c>
      <c r="C3" s="7" t="s">
        <v>17</v>
      </c>
      <c r="D3" s="7" t="s">
        <v>18</v>
      </c>
      <c r="G3" s="8" t="s">
        <v>137</v>
      </c>
      <c r="H3" s="9" t="s">
        <v>98</v>
      </c>
      <c r="I3" s="13" t="s">
        <v>133</v>
      </c>
    </row>
    <row r="4" spans="1:9" x14ac:dyDescent="0.4">
      <c r="A4" s="5" t="s">
        <v>19</v>
      </c>
    </row>
    <row r="5" spans="1:9" x14ac:dyDescent="0.4">
      <c r="A5" t="s">
        <v>1</v>
      </c>
      <c r="B5" t="s">
        <v>11</v>
      </c>
      <c r="C5" s="3">
        <v>250</v>
      </c>
      <c r="D5" t="s">
        <v>7</v>
      </c>
    </row>
    <row r="6" spans="1:9" x14ac:dyDescent="0.4">
      <c r="A6" t="s">
        <v>2</v>
      </c>
      <c r="B6" t="s">
        <v>86</v>
      </c>
      <c r="C6" s="3">
        <v>1.4</v>
      </c>
      <c r="D6" t="s">
        <v>8</v>
      </c>
    </row>
    <row r="7" spans="1:9" x14ac:dyDescent="0.4">
      <c r="A7" t="s">
        <v>3</v>
      </c>
      <c r="B7" t="s">
        <v>87</v>
      </c>
      <c r="C7" s="3">
        <v>0.02</v>
      </c>
      <c r="D7" t="s">
        <v>8</v>
      </c>
    </row>
    <row r="8" spans="1:9" x14ac:dyDescent="0.4">
      <c r="A8" t="s">
        <v>4</v>
      </c>
      <c r="B8" t="s">
        <v>88</v>
      </c>
      <c r="C8" s="3">
        <v>5.0000000000000001E-3</v>
      </c>
      <c r="D8" t="s">
        <v>8</v>
      </c>
    </row>
    <row r="9" spans="1:9" x14ac:dyDescent="0.4">
      <c r="A9" t="s">
        <v>5</v>
      </c>
      <c r="B9" t="s">
        <v>89</v>
      </c>
      <c r="C9" s="3">
        <v>0.2</v>
      </c>
      <c r="D9" t="s">
        <v>7</v>
      </c>
    </row>
    <row r="10" spans="1:9" x14ac:dyDescent="0.4">
      <c r="A10" t="s">
        <v>6</v>
      </c>
      <c r="B10" t="s">
        <v>90</v>
      </c>
      <c r="C10" s="3">
        <v>0.06</v>
      </c>
      <c r="D10" t="s">
        <v>8</v>
      </c>
    </row>
    <row r="12" spans="1:9" x14ac:dyDescent="0.4">
      <c r="A12" s="5" t="s">
        <v>20</v>
      </c>
    </row>
    <row r="13" spans="1:9" x14ac:dyDescent="0.4">
      <c r="A13" t="s">
        <v>9</v>
      </c>
      <c r="B13" t="s">
        <v>12</v>
      </c>
      <c r="C13" s="3">
        <v>0.2</v>
      </c>
    </row>
    <row r="14" spans="1:9" x14ac:dyDescent="0.4">
      <c r="A14" t="s">
        <v>13</v>
      </c>
      <c r="B14" t="s">
        <v>14</v>
      </c>
      <c r="C14" s="3">
        <v>0.9</v>
      </c>
    </row>
    <row r="15" spans="1:9" x14ac:dyDescent="0.4">
      <c r="A15" t="s">
        <v>15</v>
      </c>
      <c r="B15" t="s">
        <v>16</v>
      </c>
      <c r="C15" s="4">
        <f>1/2</f>
        <v>0.5</v>
      </c>
      <c r="D15" s="1" t="s">
        <v>43</v>
      </c>
      <c r="E15" s="3">
        <f>2</f>
        <v>2</v>
      </c>
    </row>
    <row r="17" spans="1:14" x14ac:dyDescent="0.4">
      <c r="A17" s="5" t="s">
        <v>21</v>
      </c>
    </row>
    <row r="18" spans="1:14" x14ac:dyDescent="0.4">
      <c r="A18" t="s">
        <v>22</v>
      </c>
      <c r="B18" t="s">
        <v>94</v>
      </c>
      <c r="C18" s="3">
        <v>7.5</v>
      </c>
      <c r="D18" t="s">
        <v>27</v>
      </c>
    </row>
    <row r="19" spans="1:14" x14ac:dyDescent="0.4">
      <c r="A19" t="s">
        <v>23</v>
      </c>
      <c r="B19" s="10" t="s">
        <v>96</v>
      </c>
      <c r="C19" s="3">
        <v>1.2</v>
      </c>
      <c r="D19" t="s">
        <v>28</v>
      </c>
      <c r="E19">
        <f>1.1*7.5</f>
        <v>8.25</v>
      </c>
    </row>
    <row r="20" spans="1:14" x14ac:dyDescent="0.4">
      <c r="A20" t="s">
        <v>24</v>
      </c>
      <c r="B20" t="s">
        <v>26</v>
      </c>
      <c r="C20" s="3">
        <v>0.13750000000000001</v>
      </c>
      <c r="D20" t="s">
        <v>29</v>
      </c>
      <c r="E20">
        <f>E19/60</f>
        <v>0.13750000000000001</v>
      </c>
    </row>
    <row r="21" spans="1:14" x14ac:dyDescent="0.4">
      <c r="A21" t="s">
        <v>25</v>
      </c>
      <c r="B21" t="s">
        <v>95</v>
      </c>
      <c r="C21" s="3">
        <v>40</v>
      </c>
      <c r="D21" t="s">
        <v>30</v>
      </c>
      <c r="H21" t="s">
        <v>27</v>
      </c>
    </row>
    <row r="23" spans="1:14" x14ac:dyDescent="0.4">
      <c r="A23" s="5" t="s">
        <v>37</v>
      </c>
      <c r="G23">
        <f>C18</f>
        <v>7.5</v>
      </c>
      <c r="H23" t="s">
        <v>102</v>
      </c>
      <c r="I23" s="7"/>
      <c r="K23" s="7"/>
    </row>
    <row r="24" spans="1:14" x14ac:dyDescent="0.4">
      <c r="A24" t="s">
        <v>36</v>
      </c>
    </row>
    <row r="25" spans="1:14" x14ac:dyDescent="0.4">
      <c r="A25" t="s">
        <v>31</v>
      </c>
      <c r="B25" t="s">
        <v>103</v>
      </c>
      <c r="C25" s="4">
        <f>(C19-((60*C20)/C18))</f>
        <v>9.9999999999999867E-2</v>
      </c>
      <c r="D25" t="s">
        <v>28</v>
      </c>
    </row>
    <row r="26" spans="1:14" x14ac:dyDescent="0.4">
      <c r="A26" t="s">
        <v>32</v>
      </c>
      <c r="B26" t="s">
        <v>104</v>
      </c>
      <c r="C26" s="4">
        <f>C25</f>
        <v>9.9999999999999867E-2</v>
      </c>
      <c r="D26" t="s">
        <v>28</v>
      </c>
      <c r="E26">
        <f>7.5/1.1</f>
        <v>6.8181818181818175</v>
      </c>
    </row>
    <row r="27" spans="1:14" x14ac:dyDescent="0.4">
      <c r="A27" t="s">
        <v>33</v>
      </c>
      <c r="B27" t="s">
        <v>105</v>
      </c>
      <c r="C27" s="4">
        <f>C19-C25-C26</f>
        <v>1.0000000000000002</v>
      </c>
      <c r="D27" t="s">
        <v>28</v>
      </c>
      <c r="E27">
        <f>E26/60</f>
        <v>0.11363636363636362</v>
      </c>
    </row>
    <row r="28" spans="1:14" x14ac:dyDescent="0.4">
      <c r="A28" t="s">
        <v>34</v>
      </c>
      <c r="B28" t="s">
        <v>35</v>
      </c>
      <c r="C28" s="4">
        <f>60/C21</f>
        <v>1.5</v>
      </c>
      <c r="D28" t="s">
        <v>28</v>
      </c>
      <c r="H28" s="7" t="s">
        <v>99</v>
      </c>
      <c r="J28" s="7" t="s">
        <v>100</v>
      </c>
      <c r="L28" s="7" t="s">
        <v>101</v>
      </c>
      <c r="M28" s="7" t="s">
        <v>132</v>
      </c>
      <c r="N28" t="s">
        <v>28</v>
      </c>
    </row>
    <row r="29" spans="1:14" x14ac:dyDescent="0.4">
      <c r="H29" s="11">
        <f>C25</f>
        <v>9.9999999999999867E-2</v>
      </c>
      <c r="I29" s="11"/>
      <c r="J29" s="11">
        <f>C27</f>
        <v>1.0000000000000002</v>
      </c>
      <c r="K29" s="11"/>
      <c r="L29" s="11">
        <f>C26</f>
        <v>9.9999999999999867E-2</v>
      </c>
    </row>
    <row r="30" spans="1:14" x14ac:dyDescent="0.4">
      <c r="A30" s="5" t="s">
        <v>38</v>
      </c>
      <c r="J30" s="11">
        <f>C19</f>
        <v>1.2</v>
      </c>
    </row>
    <row r="31" spans="1:14" x14ac:dyDescent="0.4">
      <c r="A31" t="s">
        <v>39</v>
      </c>
      <c r="J31" s="11">
        <f>C28</f>
        <v>1.5</v>
      </c>
    </row>
    <row r="32" spans="1:14" x14ac:dyDescent="0.4">
      <c r="A32" t="s">
        <v>40</v>
      </c>
      <c r="B32" t="s">
        <v>106</v>
      </c>
      <c r="C32" s="4">
        <f>C18/C8</f>
        <v>1500</v>
      </c>
      <c r="D32" t="s">
        <v>42</v>
      </c>
    </row>
    <row r="33" spans="1:10" x14ac:dyDescent="0.4">
      <c r="A33" t="s">
        <v>41</v>
      </c>
      <c r="B33" t="s">
        <v>107</v>
      </c>
      <c r="C33" s="4">
        <f>C32*E15</f>
        <v>3000</v>
      </c>
      <c r="D33" t="s">
        <v>42</v>
      </c>
      <c r="J33" t="s">
        <v>97</v>
      </c>
    </row>
    <row r="35" spans="1:10" x14ac:dyDescent="0.4">
      <c r="A35" s="5" t="s">
        <v>44</v>
      </c>
      <c r="E35" s="1" t="s">
        <v>46</v>
      </c>
    </row>
    <row r="36" spans="1:10" x14ac:dyDescent="0.4">
      <c r="A36" t="s">
        <v>45</v>
      </c>
      <c r="B36" t="s">
        <v>109</v>
      </c>
      <c r="C36" s="4">
        <f>((E36*C13*C5*C8)/(2*3.14*E15*C14))</f>
        <v>0.21695859872611464</v>
      </c>
      <c r="D36" s="2" t="s">
        <v>47</v>
      </c>
      <c r="E36">
        <v>9.81</v>
      </c>
      <c r="F36" t="s">
        <v>108</v>
      </c>
    </row>
    <row r="38" spans="1:10" x14ac:dyDescent="0.4">
      <c r="A38" s="5" t="s">
        <v>48</v>
      </c>
    </row>
    <row r="39" spans="1:10" x14ac:dyDescent="0.4">
      <c r="A39" t="s">
        <v>49</v>
      </c>
      <c r="E39" s="1" t="s">
        <v>52</v>
      </c>
    </row>
    <row r="40" spans="1:10" x14ac:dyDescent="0.4">
      <c r="A40" t="s">
        <v>50</v>
      </c>
      <c r="B40" t="s">
        <v>111</v>
      </c>
      <c r="C40">
        <f>(3.14/32)*E40*C6*(C7)^4*(1/(E15)^2)</f>
        <v>4.3410499999999994E-5</v>
      </c>
      <c r="D40" t="s">
        <v>51</v>
      </c>
      <c r="E40">
        <f>7.9*10^3</f>
        <v>7900</v>
      </c>
      <c r="F40" t="s">
        <v>112</v>
      </c>
    </row>
    <row r="41" spans="1:10" x14ac:dyDescent="0.4">
      <c r="C41" s="4">
        <f>C40*10000</f>
        <v>0.43410499999999996</v>
      </c>
      <c r="D41" t="s">
        <v>110</v>
      </c>
      <c r="E41" t="s">
        <v>113</v>
      </c>
    </row>
    <row r="43" spans="1:10" x14ac:dyDescent="0.4">
      <c r="A43" t="s">
        <v>53</v>
      </c>
      <c r="B43" t="s">
        <v>114</v>
      </c>
      <c r="C43">
        <f>((C5*(C8)^2)/(4*(3.14)^2))</f>
        <v>1.5847498884336079E-4</v>
      </c>
      <c r="D43" t="s">
        <v>51</v>
      </c>
    </row>
    <row r="44" spans="1:10" x14ac:dyDescent="0.4">
      <c r="C44" s="4">
        <f>C43*10000</f>
        <v>1.584749888433608</v>
      </c>
      <c r="D44" t="s">
        <v>110</v>
      </c>
      <c r="E44" t="s">
        <v>113</v>
      </c>
    </row>
    <row r="46" spans="1:10" x14ac:dyDescent="0.4">
      <c r="A46" s="5" t="s">
        <v>54</v>
      </c>
    </row>
    <row r="47" spans="1:10" x14ac:dyDescent="0.4">
      <c r="A47" t="s">
        <v>55</v>
      </c>
      <c r="B47" t="s">
        <v>115</v>
      </c>
      <c r="C47">
        <f>(1/8)*C9*((C10)^2)</f>
        <v>9.0000000000000006E-5</v>
      </c>
      <c r="D47" t="s">
        <v>51</v>
      </c>
    </row>
    <row r="48" spans="1:10" x14ac:dyDescent="0.4">
      <c r="C48" s="4">
        <f>C47*10000</f>
        <v>0.9</v>
      </c>
      <c r="D48" t="s">
        <v>110</v>
      </c>
      <c r="E48" t="s">
        <v>113</v>
      </c>
    </row>
    <row r="51" spans="1:10" x14ac:dyDescent="0.4">
      <c r="A51" s="5" t="s">
        <v>56</v>
      </c>
    </row>
    <row r="52" spans="1:10" x14ac:dyDescent="0.4">
      <c r="A52" t="s">
        <v>57</v>
      </c>
      <c r="B52" t="s">
        <v>116</v>
      </c>
      <c r="C52" s="3">
        <v>0.6</v>
      </c>
      <c r="D52" t="s">
        <v>61</v>
      </c>
    </row>
    <row r="53" spans="1:10" x14ac:dyDescent="0.4">
      <c r="A53" t="s">
        <v>58</v>
      </c>
      <c r="B53" t="s">
        <v>117</v>
      </c>
      <c r="C53" s="3">
        <v>0.05</v>
      </c>
      <c r="D53" t="s">
        <v>29</v>
      </c>
    </row>
    <row r="54" spans="1:10" x14ac:dyDescent="0.4">
      <c r="A54" t="s">
        <v>59</v>
      </c>
      <c r="B54" t="s">
        <v>118</v>
      </c>
      <c r="C54" s="3">
        <v>0.3</v>
      </c>
      <c r="D54" t="s">
        <v>61</v>
      </c>
    </row>
    <row r="55" spans="1:10" x14ac:dyDescent="0.4">
      <c r="A55" t="s">
        <v>60</v>
      </c>
      <c r="B55" t="s">
        <v>119</v>
      </c>
      <c r="C55" s="3">
        <v>7.0000000000000007E-2</v>
      </c>
      <c r="D55" t="s">
        <v>29</v>
      </c>
    </row>
    <row r="57" spans="1:10" x14ac:dyDescent="0.4">
      <c r="A57" t="s">
        <v>62</v>
      </c>
      <c r="B57" t="s">
        <v>123</v>
      </c>
      <c r="C57" s="4">
        <f>((1/8)*C52*(C53^2))*10000</f>
        <v>1.8750000000000002</v>
      </c>
      <c r="D57" t="s">
        <v>120</v>
      </c>
      <c r="E57" t="s">
        <v>113</v>
      </c>
    </row>
    <row r="58" spans="1:10" ht="19.5" x14ac:dyDescent="0.4">
      <c r="A58" t="s">
        <v>63</v>
      </c>
      <c r="B58" t="s">
        <v>122</v>
      </c>
      <c r="C58" s="4">
        <f>((1/8)*C54*(C55^2))*10000</f>
        <v>1.8375000000000001</v>
      </c>
      <c r="D58" t="s">
        <v>110</v>
      </c>
      <c r="E58" t="s">
        <v>113</v>
      </c>
      <c r="J58" s="15"/>
    </row>
    <row r="59" spans="1:10" x14ac:dyDescent="0.4">
      <c r="A59" t="s">
        <v>64</v>
      </c>
      <c r="B59" t="s">
        <v>121</v>
      </c>
      <c r="C59" s="4">
        <f>(C48+C57+(1/(2^2))*(C58+C41+C44))</f>
        <v>3.7390887221084022</v>
      </c>
      <c r="D59" t="s">
        <v>110</v>
      </c>
      <c r="E59" t="s">
        <v>113</v>
      </c>
    </row>
    <row r="61" spans="1:10" x14ac:dyDescent="0.4">
      <c r="A61" s="5" t="s">
        <v>65</v>
      </c>
    </row>
    <row r="62" spans="1:10" x14ac:dyDescent="0.4">
      <c r="A62" t="s">
        <v>66</v>
      </c>
      <c r="B62" t="s">
        <v>124</v>
      </c>
      <c r="C62" s="4">
        <f>((2*3.14*C33*C36)/60)*(1/1000)</f>
        <v>6.8125000000000005E-2</v>
      </c>
      <c r="D62" t="s">
        <v>68</v>
      </c>
    </row>
    <row r="64" spans="1:10" x14ac:dyDescent="0.4">
      <c r="A64" t="s">
        <v>67</v>
      </c>
      <c r="B64" t="s">
        <v>125</v>
      </c>
      <c r="C64" s="4">
        <f>(((2*3.14/60)*C33)^2*(C59*0.0001/0.1))*(1/1000)</f>
        <v>0.36865919164500005</v>
      </c>
      <c r="D64" t="s">
        <v>68</v>
      </c>
    </row>
    <row r="66" spans="1:7" x14ac:dyDescent="0.4">
      <c r="A66" s="5" t="s">
        <v>127</v>
      </c>
      <c r="B66" s="5" t="s">
        <v>126</v>
      </c>
      <c r="C66" s="7" t="s">
        <v>129</v>
      </c>
      <c r="D66" s="5" t="s">
        <v>128</v>
      </c>
    </row>
    <row r="67" spans="1:7" x14ac:dyDescent="0.4">
      <c r="A67" t="s">
        <v>45</v>
      </c>
      <c r="B67" t="s">
        <v>69</v>
      </c>
      <c r="C67" t="s">
        <v>70</v>
      </c>
    </row>
    <row r="68" spans="1:7" x14ac:dyDescent="0.4">
      <c r="A68" s="4">
        <f>C36</f>
        <v>0.21695859872611464</v>
      </c>
      <c r="B68" t="s">
        <v>69</v>
      </c>
      <c r="C68" s="14">
        <v>5.39</v>
      </c>
      <c r="D68" t="s">
        <v>47</v>
      </c>
      <c r="E68" t="s">
        <v>130</v>
      </c>
      <c r="F68" t="s">
        <v>130</v>
      </c>
      <c r="G68" s="12" t="str">
        <f>IF(A68&lt;C68,"チェックOK","再検討あり")</f>
        <v>チェックOK</v>
      </c>
    </row>
    <row r="69" spans="1:7" x14ac:dyDescent="0.4">
      <c r="A69" t="s">
        <v>71</v>
      </c>
      <c r="B69" t="s">
        <v>69</v>
      </c>
      <c r="C69" t="s">
        <v>72</v>
      </c>
      <c r="G69" s="12"/>
    </row>
    <row r="70" spans="1:7" x14ac:dyDescent="0.4">
      <c r="A70" s="4">
        <f>C33</f>
        <v>3000</v>
      </c>
      <c r="B70" t="s">
        <v>69</v>
      </c>
      <c r="C70" s="14">
        <v>1500</v>
      </c>
      <c r="D70" t="s">
        <v>42</v>
      </c>
      <c r="E70" t="s">
        <v>130</v>
      </c>
      <c r="F70" t="s">
        <v>130</v>
      </c>
      <c r="G70" s="12" t="str">
        <f>IF(A70&lt;C70,"チェックOK","再検討あり")</f>
        <v>再検討あり</v>
      </c>
    </row>
    <row r="71" spans="1:7" x14ac:dyDescent="0.4">
      <c r="A71" t="s">
        <v>73</v>
      </c>
      <c r="B71" t="s">
        <v>69</v>
      </c>
      <c r="C71" t="s">
        <v>74</v>
      </c>
      <c r="G71" s="12"/>
    </row>
    <row r="72" spans="1:7" x14ac:dyDescent="0.4">
      <c r="A72" s="4">
        <f>C59</f>
        <v>3.7390887221084022</v>
      </c>
      <c r="B72" t="s">
        <v>69</v>
      </c>
      <c r="C72" s="14">
        <v>13.9</v>
      </c>
      <c r="D72" t="s">
        <v>139</v>
      </c>
      <c r="E72" t="s">
        <v>130</v>
      </c>
      <c r="F72" t="s">
        <v>130</v>
      </c>
      <c r="G72" s="12" t="str">
        <f>IF(A72&lt;C72,"チェックOK","再検討あり")</f>
        <v>チェックOK</v>
      </c>
    </row>
    <row r="73" spans="1:7" x14ac:dyDescent="0.4">
      <c r="A73" t="s">
        <v>75</v>
      </c>
      <c r="B73" t="s">
        <v>69</v>
      </c>
      <c r="C73" t="s">
        <v>76</v>
      </c>
      <c r="G73" s="12"/>
    </row>
    <row r="74" spans="1:7" x14ac:dyDescent="0.4">
      <c r="A74" s="4">
        <f>((C62+C64)/2)</f>
        <v>0.21839209582250002</v>
      </c>
      <c r="B74" t="s">
        <v>69</v>
      </c>
      <c r="C74" s="14">
        <v>0.85</v>
      </c>
      <c r="D74" t="s">
        <v>138</v>
      </c>
      <c r="E74" t="s">
        <v>130</v>
      </c>
      <c r="F74" t="s">
        <v>130</v>
      </c>
      <c r="G74" s="12" t="str">
        <f>IF(A74&lt;C74,"チェックOK","再検討あり")</f>
        <v>チェックOK</v>
      </c>
    </row>
    <row r="76" spans="1:7" x14ac:dyDescent="0.4">
      <c r="A76" s="5" t="s">
        <v>77</v>
      </c>
    </row>
    <row r="77" spans="1:7" x14ac:dyDescent="0.4">
      <c r="A77" t="s">
        <v>78</v>
      </c>
    </row>
    <row r="78" spans="1:7" x14ac:dyDescent="0.4">
      <c r="A78" t="s">
        <v>134</v>
      </c>
      <c r="B78" t="s">
        <v>79</v>
      </c>
      <c r="C78" t="s">
        <v>80</v>
      </c>
    </row>
    <row r="79" spans="1:7" x14ac:dyDescent="0.4">
      <c r="A79" s="4">
        <f>((((2*3.14)/60)*(C33*((C59*0.0001)+(C72*0.0001)))/C25)+C36)</f>
        <v>5.7556324574681614</v>
      </c>
      <c r="B79" t="s">
        <v>79</v>
      </c>
      <c r="C79" s="14">
        <v>13.8</v>
      </c>
      <c r="D79" s="2" t="s">
        <v>47</v>
      </c>
      <c r="E79" t="s">
        <v>130</v>
      </c>
      <c r="F79" t="s">
        <v>130</v>
      </c>
      <c r="G79" s="12" t="str">
        <f>IF(A79&lt;C79,"チェックOK","再検討あり")</f>
        <v>チェックOK</v>
      </c>
    </row>
    <row r="80" spans="1:7" x14ac:dyDescent="0.4">
      <c r="A80" t="s">
        <v>81</v>
      </c>
      <c r="G80" s="12"/>
    </row>
    <row r="81" spans="1:7" x14ac:dyDescent="0.4">
      <c r="A81" t="s">
        <v>131</v>
      </c>
      <c r="B81" t="s">
        <v>79</v>
      </c>
      <c r="C81" t="s">
        <v>80</v>
      </c>
      <c r="G81" s="12"/>
    </row>
    <row r="82" spans="1:7" x14ac:dyDescent="0.4">
      <c r="A82" s="4">
        <f>((2*3.14/60)*(C33*((A72*0.0001)+(C72*0.0001))/C26))-C36</f>
        <v>5.3217152600159316</v>
      </c>
      <c r="B82" t="s">
        <v>79</v>
      </c>
      <c r="C82" s="14">
        <v>13.8</v>
      </c>
      <c r="D82" s="2" t="s">
        <v>47</v>
      </c>
      <c r="E82" t="s">
        <v>130</v>
      </c>
      <c r="F82" t="s">
        <v>130</v>
      </c>
      <c r="G82" s="12" t="str">
        <f>IF(A82&lt;C82,"チェックOK","再検討あり")</f>
        <v>チェックOK</v>
      </c>
    </row>
    <row r="85" spans="1:7" x14ac:dyDescent="0.4">
      <c r="A85" s="5" t="s">
        <v>82</v>
      </c>
    </row>
    <row r="86" spans="1:7" x14ac:dyDescent="0.4">
      <c r="A86" t="s">
        <v>83</v>
      </c>
    </row>
    <row r="87" spans="1:7" x14ac:dyDescent="0.4">
      <c r="A87" t="s">
        <v>135</v>
      </c>
      <c r="B87" t="s">
        <v>79</v>
      </c>
      <c r="C87" t="s">
        <v>84</v>
      </c>
    </row>
    <row r="88" spans="1:7" x14ac:dyDescent="0.4">
      <c r="A88" s="4">
        <f>((((A79^2)*C25)+((C36^2)*C27)+((A82^2)*C26))/C28)^(1/2)</f>
        <v>2.0317261729829528</v>
      </c>
      <c r="B88" t="s">
        <v>79</v>
      </c>
      <c r="C88" s="14">
        <v>5.39</v>
      </c>
      <c r="D88" t="s">
        <v>47</v>
      </c>
      <c r="E88" t="s">
        <v>130</v>
      </c>
      <c r="F88" t="s">
        <v>130</v>
      </c>
      <c r="G88" s="12" t="str">
        <f>IF(A88&lt;C88,"チェックOK","再検討あり")</f>
        <v>チェックOK</v>
      </c>
    </row>
    <row r="90" spans="1:7" x14ac:dyDescent="0.4">
      <c r="A90" t="s">
        <v>136</v>
      </c>
      <c r="B90" t="s">
        <v>79</v>
      </c>
      <c r="C90" t="s">
        <v>85</v>
      </c>
    </row>
    <row r="91" spans="1:7" x14ac:dyDescent="0.4">
      <c r="A91" s="4">
        <f>(1.048*C33*A88)/10000</f>
        <v>0.63877470878584031</v>
      </c>
      <c r="B91" t="s">
        <v>79</v>
      </c>
      <c r="C91" s="14">
        <v>0.85</v>
      </c>
      <c r="D91" t="s">
        <v>138</v>
      </c>
      <c r="E91" t="s">
        <v>130</v>
      </c>
      <c r="F91" t="s">
        <v>130</v>
      </c>
      <c r="G91" s="12" t="str">
        <f>IF(A91&lt;C91,"チェックOK","再検討あり")</f>
        <v>チェックOK</v>
      </c>
    </row>
    <row r="93" spans="1:7" x14ac:dyDescent="0.4">
      <c r="A93" t="s">
        <v>140</v>
      </c>
      <c r="B93" t="s">
        <v>79</v>
      </c>
      <c r="C93" t="s">
        <v>85</v>
      </c>
    </row>
    <row r="94" spans="1:7" x14ac:dyDescent="0.4">
      <c r="A94" s="4">
        <f>((1.048*C33*A79*0.0001)/1.5)</f>
        <v>1.2063805630853268</v>
      </c>
      <c r="B94" t="s">
        <v>79</v>
      </c>
      <c r="C94" s="14">
        <v>0.85</v>
      </c>
      <c r="D94" t="s">
        <v>138</v>
      </c>
      <c r="E94" t="s">
        <v>130</v>
      </c>
      <c r="F94" t="s">
        <v>130</v>
      </c>
      <c r="G94" s="12" t="str">
        <f>IF(A94&lt;C94,"チェックOK","再検討あり")</f>
        <v>再検討あり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西田麻美</cp:lastModifiedBy>
  <dcterms:created xsi:type="dcterms:W3CDTF">2018-07-05T04:19:53Z</dcterms:created>
  <dcterms:modified xsi:type="dcterms:W3CDTF">2018-07-09T10:13:47Z</dcterms:modified>
</cp:coreProperties>
</file>